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5200" windowHeight="11985"/>
  </bookViews>
  <sheets>
    <sheet name="STAPLAN" sheetId="1" r:id="rId1"/>
  </sheets>
  <definedNames>
    <definedName name="_xlnm.Print_Area" localSheetId="0">STAPLAN!$C$8:$S$15</definedName>
  </definedNames>
  <calcPr calcId="152511"/>
</workbook>
</file>

<file path=xl/calcChain.xml><?xml version="1.0" encoding="utf-8"?>
<calcChain xmlns="http://schemas.openxmlformats.org/spreadsheetml/2006/main">
  <c r="E15" i="1" l="1"/>
  <c r="E12" i="1"/>
  <c r="E9" i="1"/>
  <c r="S10" i="1"/>
  <c r="Q10" i="1"/>
  <c r="Q9" i="1"/>
  <c r="Q11" i="1"/>
  <c r="H13" i="1"/>
  <c r="G12" i="1"/>
  <c r="S9" i="1"/>
  <c r="G10" i="1"/>
  <c r="G9" i="1"/>
  <c r="G16" i="1"/>
  <c r="G15" i="1"/>
  <c r="K16" i="1"/>
  <c r="K15" i="1"/>
  <c r="K13" i="1"/>
  <c r="K12" i="1"/>
  <c r="K10" i="1"/>
  <c r="K9" i="1"/>
  <c r="Q12" i="1" l="1"/>
  <c r="Q15" i="1" s="1"/>
  <c r="Q13" i="1" l="1"/>
  <c r="Q16" i="1" s="1"/>
  <c r="S16" i="1" s="1"/>
  <c r="S12" i="1" l="1"/>
  <c r="S13" i="1"/>
  <c r="S15" i="1"/>
</calcChain>
</file>

<file path=xl/comments1.xml><?xml version="1.0" encoding="utf-8"?>
<comments xmlns="http://schemas.openxmlformats.org/spreadsheetml/2006/main">
  <authors>
    <author>Profil DEFAUT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Profil DEFAUT:</t>
        </r>
        <r>
          <rPr>
            <sz val="9"/>
            <color indexed="81"/>
            <rFont val="Tahoma"/>
            <charset val="1"/>
          </rPr>
          <t xml:space="preserve">
Norme de la force en Newtons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Profil DEFAUT:</t>
        </r>
        <r>
          <rPr>
            <sz val="9"/>
            <color indexed="81"/>
            <rFont val="Tahoma"/>
            <charset val="1"/>
          </rPr>
          <t xml:space="preserve">
Coordonnées du point d'application de la force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Profil DEFAUT:</t>
        </r>
        <r>
          <rPr>
            <sz val="9"/>
            <color indexed="81"/>
            <rFont val="Tahoma"/>
            <charset val="1"/>
          </rPr>
          <t xml:space="preserve">
Angle de la force avec l'horizontale en degrés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Profil DEFAUT:</t>
        </r>
        <r>
          <rPr>
            <sz val="9"/>
            <color indexed="81"/>
            <rFont val="Tahoma"/>
            <charset val="1"/>
          </rPr>
          <t xml:space="preserve">
Angle de la force avec l'hoerizontale</t>
        </r>
      </text>
    </comment>
    <comment ref="O12" authorId="0" shapeId="0">
      <text>
        <r>
          <rPr>
            <b/>
            <sz val="9"/>
            <color indexed="81"/>
            <rFont val="Tahoma"/>
            <charset val="1"/>
          </rPr>
          <t>Profil DEFAUT:</t>
        </r>
        <r>
          <rPr>
            <sz val="9"/>
            <color indexed="81"/>
            <rFont val="Tahoma"/>
            <charset val="1"/>
          </rPr>
          <t xml:space="preserve">
Coordonnées du point d'application de la force</t>
        </r>
      </text>
    </comment>
    <comment ref="O15" authorId="0" shapeId="0">
      <text>
        <r>
          <rPr>
            <b/>
            <sz val="9"/>
            <color indexed="81"/>
            <rFont val="Tahoma"/>
            <charset val="1"/>
          </rPr>
          <t>Profil DEFAUT:</t>
        </r>
        <r>
          <rPr>
            <sz val="9"/>
            <color indexed="81"/>
            <rFont val="Tahoma"/>
            <charset val="1"/>
          </rPr>
          <t xml:space="preserve">
Coordonnées du point d'application de la force</t>
        </r>
      </text>
    </comment>
  </commentList>
</comments>
</file>

<file path=xl/sharedStrings.xml><?xml version="1.0" encoding="utf-8"?>
<sst xmlns="http://schemas.openxmlformats.org/spreadsheetml/2006/main" count="52" uniqueCount="24">
  <si>
    <t>force connue</t>
  </si>
  <si>
    <t>N</t>
  </si>
  <si>
    <t>B</t>
  </si>
  <si>
    <t>force de direction connue</t>
  </si>
  <si>
    <t>force inconnue</t>
  </si>
  <si>
    <t>au point  X</t>
  </si>
  <si>
    <t>Y</t>
  </si>
  <si>
    <t>=</t>
  </si>
  <si>
    <t>mm</t>
  </si>
  <si>
    <t>degrés</t>
  </si>
  <si>
    <t>paramétrage</t>
  </si>
  <si>
    <t>données</t>
  </si>
  <si>
    <t>résultats</t>
  </si>
  <si>
    <t>notice d'utilisation: remplir les cadres de données en orange, les résultats apparaissent ensuite dans les cadres en vert</t>
  </si>
  <si>
    <t>C</t>
  </si>
  <si>
    <t>ou</t>
  </si>
  <si>
    <t>A</t>
  </si>
  <si>
    <t>CALCUL DE STATIQUE 3 FORCES</t>
  </si>
  <si>
    <t>N (Norme de de la force)</t>
  </si>
  <si>
    <t>degrés (angle de la force avec l'horizontale)</t>
  </si>
  <si>
    <t>Composantes de la force en Newtons</t>
  </si>
  <si>
    <t>(1+2+3)</t>
  </si>
  <si>
    <t>Solide ou ensemble Isolé</t>
  </si>
  <si>
    <t>Action du SOLIDE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</si>
</sst>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sz val="10"/>
      <name val="MS Sans Serif"/>
    </font>
    <font>
      <sz val="18"/>
      <name val="MS Sans Serif"/>
    </font>
    <font>
      <sz val="8"/>
      <name val="MS Sans Serif"/>
    </font>
    <font>
      <vertAlign val="subscript"/>
      <sz val="10"/>
      <name val="MS Sans Serif"/>
    </font>
    <font>
      <b/>
      <sz val="12"/>
      <name val="MS Sans Serif"/>
      <family val="2"/>
    </font>
    <font>
      <b/>
      <sz val="10"/>
      <color indexed="10"/>
      <name val="MS Sans Serif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1" fontId="0" fillId="0" borderId="0" xfId="0" applyNumberFormat="1"/>
    <xf numFmtId="0" fontId="4" fillId="0" borderId="1" xfId="0" applyFont="1" applyBorder="1"/>
    <xf numFmtId="1" fontId="0" fillId="0" borderId="0" xfId="0" applyNumberFormat="1" applyAlignment="1">
      <alignment horizontal="center"/>
    </xf>
    <xf numFmtId="0" fontId="4" fillId="0" borderId="0" xfId="0" applyFont="1" applyBorder="1"/>
    <xf numFmtId="0" fontId="0" fillId="2" borderId="0" xfId="0" applyFill="1"/>
    <xf numFmtId="0" fontId="4" fillId="2" borderId="0" xfId="0" applyFont="1" applyFill="1" applyBorder="1"/>
    <xf numFmtId="1" fontId="0" fillId="2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ill="1"/>
    <xf numFmtId="0" fontId="0" fillId="3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 applyAlignment="1">
      <alignment horizontal="left"/>
    </xf>
    <xf numFmtId="1" fontId="0" fillId="0" borderId="0" xfId="0" applyNumberFormat="1" applyFill="1" applyBorder="1"/>
    <xf numFmtId="0" fontId="0" fillId="0" borderId="4" xfId="0" applyBorder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1" fontId="0" fillId="0" borderId="4" xfId="0" applyNumberFormat="1" applyBorder="1"/>
    <xf numFmtId="0" fontId="0" fillId="0" borderId="4" xfId="0" applyFill="1" applyBorder="1" applyAlignment="1">
      <alignment horizontal="left"/>
    </xf>
    <xf numFmtId="1" fontId="7" fillId="0" borderId="5" xfId="0" applyNumberFormat="1" applyFont="1" applyBorder="1"/>
    <xf numFmtId="1" fontId="0" fillId="0" borderId="6" xfId="0" applyNumberFormat="1" applyBorder="1"/>
    <xf numFmtId="0" fontId="7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0" borderId="2" xfId="0" applyNumberFormat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0" xfId="0" applyFill="1"/>
    <xf numFmtId="49" fontId="0" fillId="0" borderId="0" xfId="0" applyNumberFormat="1"/>
    <xf numFmtId="49" fontId="0" fillId="2" borderId="0" xfId="0" applyNumberFormat="1" applyFill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172" fontId="0" fillId="0" borderId="0" xfId="0" applyNumberFormat="1" applyFill="1" applyBorder="1" applyAlignment="1">
      <alignment horizontal="right"/>
    </xf>
    <xf numFmtId="172" fontId="0" fillId="0" borderId="3" xfId="0" applyNumberFormat="1" applyFill="1" applyBorder="1"/>
    <xf numFmtId="0" fontId="8" fillId="0" borderId="0" xfId="0" applyFont="1" applyFill="1" applyBorder="1" applyAlignment="1">
      <alignment horizontal="center"/>
    </xf>
    <xf numFmtId="172" fontId="0" fillId="0" borderId="0" xfId="0" applyNumberFormat="1" applyFill="1" applyBorder="1"/>
    <xf numFmtId="172" fontId="0" fillId="0" borderId="4" xfId="0" applyNumberFormat="1" applyFill="1" applyBorder="1"/>
    <xf numFmtId="0" fontId="0" fillId="0" borderId="3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49" fontId="0" fillId="0" borderId="0" xfId="0" applyNumberFormat="1" applyFill="1"/>
    <xf numFmtId="0" fontId="4" fillId="0" borderId="0" xfId="0" applyFont="1" applyFill="1" applyBorder="1"/>
    <xf numFmtId="0" fontId="0" fillId="0" borderId="13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5" borderId="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0" fillId="7" borderId="14" xfId="0" applyNumberFormat="1" applyFill="1" applyBorder="1"/>
    <xf numFmtId="172" fontId="0" fillId="7" borderId="1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workbookViewId="0">
      <selection activeCell="Q25" sqref="Q25"/>
    </sheetView>
  </sheetViews>
  <sheetFormatPr baseColWidth="10" defaultRowHeight="12.75" x14ac:dyDescent="0.2"/>
  <cols>
    <col min="2" max="2" width="3.7109375" customWidth="1"/>
    <col min="3" max="3" width="24.42578125" customWidth="1"/>
    <col min="4" max="4" width="7.5703125" customWidth="1"/>
    <col min="5" max="5" width="9.140625" style="48" customWidth="1"/>
    <col min="6" max="6" width="2.140625" customWidth="1"/>
    <col min="7" max="8" width="6.28515625" customWidth="1"/>
    <col min="9" max="9" width="6.5703125" customWidth="1"/>
    <col min="11" max="11" width="4.140625" customWidth="1"/>
    <col min="12" max="12" width="2.140625" customWidth="1"/>
    <col min="14" max="14" width="4" customWidth="1"/>
    <col min="15" max="15" width="3" customWidth="1"/>
    <col min="16" max="16" width="2.140625" style="2" customWidth="1"/>
    <col min="17" max="17" width="24" style="2" customWidth="1"/>
    <col min="18" max="18" width="3.85546875" style="2" customWidth="1"/>
    <col min="19" max="19" width="18.7109375" style="2" customWidth="1"/>
    <col min="20" max="20" width="39.28515625" style="2" customWidth="1"/>
    <col min="21" max="21" width="4.85546875" customWidth="1"/>
    <col min="23" max="23" width="11.5703125" style="2" customWidth="1"/>
    <col min="24" max="24" width="3.28515625" style="2" customWidth="1"/>
    <col min="26" max="26" width="2.7109375" customWidth="1"/>
  </cols>
  <sheetData>
    <row r="1" spans="1:24" ht="23.25" x14ac:dyDescent="0.35">
      <c r="F1" s="3" t="s">
        <v>17</v>
      </c>
      <c r="G1" s="5"/>
      <c r="H1" s="5"/>
      <c r="I1" s="5"/>
      <c r="J1" s="5"/>
      <c r="K1" s="5"/>
      <c r="L1" s="5"/>
      <c r="M1" s="5"/>
      <c r="N1" s="5"/>
      <c r="O1" s="5"/>
    </row>
    <row r="2" spans="1:24" ht="23.25" x14ac:dyDescent="0.35">
      <c r="F2" s="5"/>
      <c r="G2" s="5"/>
      <c r="H2" s="5"/>
      <c r="I2" s="5"/>
      <c r="J2" s="5"/>
      <c r="K2" s="5"/>
      <c r="L2" s="5"/>
      <c r="M2" s="5"/>
      <c r="N2" s="5"/>
      <c r="O2" s="5"/>
    </row>
    <row r="3" spans="1:24" s="47" customFormat="1" ht="23.25" x14ac:dyDescent="0.35">
      <c r="C3" s="6" t="s">
        <v>13</v>
      </c>
      <c r="D3" s="6"/>
      <c r="E3" s="49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14"/>
      <c r="S3" s="14"/>
      <c r="T3" s="14"/>
      <c r="W3" s="14"/>
      <c r="X3" s="14"/>
    </row>
    <row r="4" spans="1:24" s="47" customFormat="1" ht="24" thickBot="1" x14ac:dyDescent="0.4"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14"/>
      <c r="Q4" s="14"/>
      <c r="R4" s="14"/>
      <c r="S4" s="14"/>
      <c r="T4" s="14"/>
      <c r="W4" s="14"/>
      <c r="X4" s="14"/>
    </row>
    <row r="5" spans="1:24" ht="24" thickBot="1" x14ac:dyDescent="0.4">
      <c r="C5" s="84" t="s">
        <v>22</v>
      </c>
      <c r="D5" s="85" t="s">
        <v>21</v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thickBot="1" x14ac:dyDescent="0.25">
      <c r="W6"/>
      <c r="X6"/>
    </row>
    <row r="7" spans="1:24" ht="16.5" thickBot="1" x14ac:dyDescent="0.3">
      <c r="C7" s="75" t="s">
        <v>10</v>
      </c>
      <c r="D7" s="76"/>
      <c r="E7" s="76"/>
      <c r="F7" s="76"/>
      <c r="G7" s="36"/>
      <c r="H7" s="75" t="s">
        <v>11</v>
      </c>
      <c r="I7" s="76"/>
      <c r="J7" s="76"/>
      <c r="K7" s="76"/>
      <c r="L7" s="76"/>
      <c r="M7" s="76"/>
      <c r="N7" s="76"/>
      <c r="O7" s="34"/>
      <c r="P7" s="35"/>
      <c r="Q7" s="71" t="s">
        <v>12</v>
      </c>
      <c r="R7" s="72"/>
      <c r="S7" s="72"/>
      <c r="T7" s="73"/>
      <c r="W7"/>
      <c r="X7"/>
    </row>
    <row r="8" spans="1:24" ht="28.5" customHeight="1" thickBot="1" x14ac:dyDescent="0.25">
      <c r="C8" s="22"/>
      <c r="D8" s="18"/>
      <c r="E8" s="51"/>
      <c r="F8" s="18"/>
      <c r="G8" s="18"/>
      <c r="H8" s="37"/>
      <c r="I8" s="38"/>
      <c r="J8" s="38"/>
      <c r="K8" s="38"/>
      <c r="L8" s="38"/>
      <c r="M8" s="39"/>
      <c r="N8" s="39"/>
      <c r="O8" s="39"/>
      <c r="P8" s="40"/>
      <c r="Q8" s="91" t="s">
        <v>20</v>
      </c>
      <c r="R8" s="92"/>
      <c r="S8" s="20"/>
      <c r="T8" s="21"/>
      <c r="W8"/>
      <c r="X8"/>
    </row>
    <row r="9" spans="1:24" ht="14.25" x14ac:dyDescent="0.25">
      <c r="A9" s="89" t="s">
        <v>23</v>
      </c>
      <c r="B9" s="80">
        <v>1</v>
      </c>
      <c r="C9" s="66" t="s">
        <v>0</v>
      </c>
      <c r="D9" s="77" t="s">
        <v>16</v>
      </c>
      <c r="E9" s="86" t="str">
        <f>CONCATENATE((B9),"/",(D5))</f>
        <v>1/(1+2+3)</v>
      </c>
      <c r="F9" s="9"/>
      <c r="G9" s="9" t="str">
        <f>CONCATENATE(T(D9),"r = ")</f>
        <v xml:space="preserve">Ar = </v>
      </c>
      <c r="H9" s="41">
        <v>200</v>
      </c>
      <c r="I9" s="10" t="s">
        <v>1</v>
      </c>
      <c r="J9" s="11" t="s">
        <v>5</v>
      </c>
      <c r="K9" s="12" t="str">
        <f>T(D9)</f>
        <v>A</v>
      </c>
      <c r="L9" s="13" t="s">
        <v>7</v>
      </c>
      <c r="M9" s="15">
        <v>0</v>
      </c>
      <c r="N9" s="10" t="s">
        <v>8</v>
      </c>
      <c r="O9" s="68"/>
      <c r="P9" s="42"/>
      <c r="Q9" s="54">
        <f>H9*COS(H10*PI()/180)</f>
        <v>-3.67544536472586E-14</v>
      </c>
      <c r="R9" s="24" t="s">
        <v>1</v>
      </c>
      <c r="S9" s="25">
        <f>H9</f>
        <v>200</v>
      </c>
      <c r="T9" s="64" t="s">
        <v>18</v>
      </c>
      <c r="W9"/>
      <c r="X9"/>
    </row>
    <row r="10" spans="1:24" ht="15" thickBot="1" x14ac:dyDescent="0.3">
      <c r="A10" s="90"/>
      <c r="B10" s="81"/>
      <c r="C10" s="66"/>
      <c r="D10" s="77"/>
      <c r="E10" s="87"/>
      <c r="F10" s="9"/>
      <c r="G10" s="9" t="str">
        <f>CONCATENATE(T(D9),"téta = ")</f>
        <v xml:space="preserve">Atéta = </v>
      </c>
      <c r="H10" s="41">
        <v>270</v>
      </c>
      <c r="I10" s="10" t="s">
        <v>9</v>
      </c>
      <c r="J10" s="11" t="s">
        <v>6</v>
      </c>
      <c r="K10" s="12" t="str">
        <f>T(D9)</f>
        <v>A</v>
      </c>
      <c r="L10" s="13" t="s">
        <v>7</v>
      </c>
      <c r="M10" s="15">
        <v>0</v>
      </c>
      <c r="N10" s="10" t="s">
        <v>8</v>
      </c>
      <c r="O10" s="68"/>
      <c r="P10" s="43"/>
      <c r="Q10" s="54">
        <f>H9*SIN(H10*PI()/180)</f>
        <v>-200</v>
      </c>
      <c r="R10" s="17" t="s">
        <v>1</v>
      </c>
      <c r="S10" s="53">
        <f>H10</f>
        <v>270</v>
      </c>
      <c r="T10" s="64" t="s">
        <v>19</v>
      </c>
      <c r="W10"/>
      <c r="X10"/>
    </row>
    <row r="11" spans="1:24" ht="13.5" thickBot="1" x14ac:dyDescent="0.25">
      <c r="A11" s="79"/>
      <c r="B11" s="79"/>
      <c r="C11" s="22"/>
      <c r="D11" s="19"/>
      <c r="E11" s="52"/>
      <c r="F11" s="9"/>
      <c r="G11" s="9"/>
      <c r="H11" s="44"/>
      <c r="I11" s="9"/>
      <c r="J11" s="9"/>
      <c r="K11" s="9"/>
      <c r="L11" s="9"/>
      <c r="M11" s="10"/>
      <c r="N11" s="10"/>
      <c r="O11" s="10"/>
      <c r="P11" s="43"/>
      <c r="Q11" s="56" t="str">
        <f>IF(ABS((M12-M15)*TAN(H12*PI()/180)-(M13-M16))&lt;0.0000000001,"Attention, données induisant une impossibilité d'équilibre"," ")</f>
        <v xml:space="preserve"> </v>
      </c>
      <c r="R11" s="17"/>
      <c r="S11" s="10"/>
      <c r="T11" s="21"/>
      <c r="W11"/>
      <c r="X11"/>
    </row>
    <row r="12" spans="1:24" ht="14.25" x14ac:dyDescent="0.25">
      <c r="A12" s="89" t="s">
        <v>23</v>
      </c>
      <c r="B12" s="80">
        <v>2</v>
      </c>
      <c r="C12" s="67" t="s">
        <v>3</v>
      </c>
      <c r="D12" s="77" t="s">
        <v>2</v>
      </c>
      <c r="E12" s="86" t="str">
        <f>CONCATENATE((B12),"/",(D5))</f>
        <v>2/(1+2+3)</v>
      </c>
      <c r="F12" s="9"/>
      <c r="G12" s="9" t="str">
        <f>CONCATENATE(T(D12),"téta ")</f>
        <v xml:space="preserve">Btéta </v>
      </c>
      <c r="H12" s="41">
        <v>135</v>
      </c>
      <c r="I12" s="9" t="s">
        <v>9</v>
      </c>
      <c r="J12" s="11" t="s">
        <v>5</v>
      </c>
      <c r="K12" s="12" t="str">
        <f>T(D12)</f>
        <v>B</v>
      </c>
      <c r="L12" s="13" t="s">
        <v>7</v>
      </c>
      <c r="M12" s="15">
        <v>-300</v>
      </c>
      <c r="N12" s="23" t="s">
        <v>8</v>
      </c>
      <c r="O12" s="69"/>
      <c r="P12" s="42"/>
      <c r="Q12" s="57">
        <f>IF(OR(H12=90,H12=-90),0,-((M9-M15)*Q10-(M10-M16)*Q9)/((M12-M15)*TAN(H12*PI()/180)-(M13-M16)))</f>
        <v>-369.23076923076917</v>
      </c>
      <c r="R12" s="17" t="s">
        <v>1</v>
      </c>
      <c r="S12" s="93">
        <f>(Q12^2+Q13^2)^0.5</f>
        <v>522.17116149160427</v>
      </c>
      <c r="T12" s="64" t="s">
        <v>18</v>
      </c>
      <c r="W12"/>
      <c r="X12"/>
    </row>
    <row r="13" spans="1:24" ht="15" thickBot="1" x14ac:dyDescent="0.3">
      <c r="A13" s="90"/>
      <c r="B13" s="81"/>
      <c r="C13" s="67"/>
      <c r="D13" s="77"/>
      <c r="E13" s="87"/>
      <c r="F13" s="9"/>
      <c r="G13" s="10" t="s">
        <v>15</v>
      </c>
      <c r="H13" s="55">
        <f>IF(H12&gt;0,H12-180,H12+180)</f>
        <v>-45</v>
      </c>
      <c r="I13" s="10" t="s">
        <v>9</v>
      </c>
      <c r="J13" s="11" t="s">
        <v>6</v>
      </c>
      <c r="K13" s="12" t="str">
        <f>T(D12)</f>
        <v>B</v>
      </c>
      <c r="L13" s="13" t="s">
        <v>7</v>
      </c>
      <c r="M13" s="15">
        <v>25</v>
      </c>
      <c r="N13" s="23" t="s">
        <v>8</v>
      </c>
      <c r="O13" s="69"/>
      <c r="P13" s="42"/>
      <c r="Q13" s="57">
        <f>IF(OR(H12=90,H12=-90),-((M9-M15)*Q10-(M10-M16)*Q9)/(M12-M15),Q12*TAN(H12*PI()/180))</f>
        <v>369.23076923076923</v>
      </c>
      <c r="R13" s="17" t="s">
        <v>1</v>
      </c>
      <c r="S13" s="94">
        <f>IF(Q12=0,90*SIGN(Q13),ATAN(Q13/Q12)*180/PI()+180*(1-SIGN(Q12))/2*(-SIGN(ATAN(Q13/Q12))))</f>
        <v>135</v>
      </c>
      <c r="T13" s="64" t="s">
        <v>19</v>
      </c>
      <c r="W13"/>
      <c r="X13"/>
    </row>
    <row r="14" spans="1:24" ht="15" thickBot="1" x14ac:dyDescent="0.3">
      <c r="A14" s="79"/>
      <c r="B14" s="79"/>
      <c r="C14" s="59"/>
      <c r="D14" s="63"/>
      <c r="E14" s="60"/>
      <c r="F14" s="9"/>
      <c r="G14" s="10"/>
      <c r="H14" s="55"/>
      <c r="I14" s="10"/>
      <c r="J14" s="11"/>
      <c r="K14" s="12"/>
      <c r="L14" s="13"/>
      <c r="M14" s="10"/>
      <c r="N14" s="25"/>
      <c r="O14" s="61"/>
      <c r="P14" s="62"/>
      <c r="Q14" s="57"/>
      <c r="R14" s="17"/>
      <c r="S14" s="57"/>
      <c r="T14" s="21"/>
      <c r="W14"/>
      <c r="X14"/>
    </row>
    <row r="15" spans="1:24" ht="14.25" x14ac:dyDescent="0.25">
      <c r="A15" s="89" t="s">
        <v>23</v>
      </c>
      <c r="B15" s="80">
        <v>3</v>
      </c>
      <c r="C15" s="66" t="s">
        <v>4</v>
      </c>
      <c r="D15" s="77" t="s">
        <v>14</v>
      </c>
      <c r="E15" s="86" t="str">
        <f>CONCATENATE((B15),"/",(D5))</f>
        <v>3/(1+2+3)</v>
      </c>
      <c r="F15" s="9"/>
      <c r="G15" s="9" t="str">
        <f>CONCATENATE(T(D15),"x = ?")</f>
        <v>Cx = ?</v>
      </c>
      <c r="H15" s="44"/>
      <c r="I15" s="9"/>
      <c r="J15" s="11" t="s">
        <v>5</v>
      </c>
      <c r="K15" s="12" t="str">
        <f>T(D15)</f>
        <v>C</v>
      </c>
      <c r="L15" s="13" t="s">
        <v>7</v>
      </c>
      <c r="M15" s="15">
        <v>-600</v>
      </c>
      <c r="N15" s="23" t="s">
        <v>8</v>
      </c>
      <c r="O15" s="69"/>
      <c r="P15" s="42"/>
      <c r="Q15" s="57">
        <f>-Q9-Q12</f>
        <v>369.23076923076923</v>
      </c>
      <c r="R15" s="17" t="s">
        <v>1</v>
      </c>
      <c r="S15" s="93">
        <f>(Q15^2+Q16^2)^0.5</f>
        <v>406.16550099827953</v>
      </c>
      <c r="T15" s="64" t="s">
        <v>18</v>
      </c>
      <c r="W15"/>
      <c r="X15"/>
    </row>
    <row r="16" spans="1:24" ht="15" thickBot="1" x14ac:dyDescent="0.3">
      <c r="A16" s="90"/>
      <c r="B16" s="81"/>
      <c r="C16" s="74"/>
      <c r="D16" s="78"/>
      <c r="E16" s="88"/>
      <c r="F16" s="26"/>
      <c r="G16" s="27" t="str">
        <f>CONCATENATE(T(D15),"y = ? ")</f>
        <v xml:space="preserve">Cy = ? </v>
      </c>
      <c r="H16" s="45"/>
      <c r="I16" s="26"/>
      <c r="J16" s="28" t="s">
        <v>6</v>
      </c>
      <c r="K16" s="29" t="str">
        <f>T(D15)</f>
        <v>C</v>
      </c>
      <c r="L16" s="30" t="s">
        <v>7</v>
      </c>
      <c r="M16" s="31">
        <v>0</v>
      </c>
      <c r="N16" s="32" t="s">
        <v>8</v>
      </c>
      <c r="O16" s="70"/>
      <c r="P16" s="46"/>
      <c r="Q16" s="58">
        <f>-Q10-Q13</f>
        <v>-169.23076923076923</v>
      </c>
      <c r="R16" s="33" t="s">
        <v>1</v>
      </c>
      <c r="S16" s="94">
        <f>IF(Q15=0,90*SIGN(Q16),ATAN(Q16/Q15)*180/PI()+180*(1-SIGN(Q15))/2*(-SIGN(ATAN(Q16/Q15))))</f>
        <v>-24.623564786163612</v>
      </c>
      <c r="T16" s="65" t="s">
        <v>19</v>
      </c>
      <c r="W16"/>
      <c r="X16"/>
    </row>
    <row r="17" spans="3:24" x14ac:dyDescent="0.2">
      <c r="M17" s="4"/>
      <c r="N17" s="2"/>
      <c r="O17" s="2"/>
      <c r="P17" s="4"/>
      <c r="Q17" s="14"/>
      <c r="R17" s="16"/>
      <c r="S17" s="16"/>
      <c r="T17"/>
      <c r="W17"/>
      <c r="X17"/>
    </row>
    <row r="18" spans="3:24" x14ac:dyDescent="0.2">
      <c r="C18" s="1"/>
      <c r="D18" s="1"/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/>
      <c r="W18"/>
      <c r="X18"/>
    </row>
    <row r="21" spans="3:24" x14ac:dyDescent="0.2">
      <c r="I21" s="1"/>
    </row>
  </sheetData>
  <mergeCells count="22">
    <mergeCell ref="A9:A10"/>
    <mergeCell ref="A12:A13"/>
    <mergeCell ref="A15:A16"/>
    <mergeCell ref="B9:B10"/>
    <mergeCell ref="B12:B13"/>
    <mergeCell ref="B15:B16"/>
    <mergeCell ref="Q7:T7"/>
    <mergeCell ref="C15:C16"/>
    <mergeCell ref="E15:E16"/>
    <mergeCell ref="H7:N7"/>
    <mergeCell ref="C7:F7"/>
    <mergeCell ref="D9:D10"/>
    <mergeCell ref="D12:D13"/>
    <mergeCell ref="D15:D16"/>
    <mergeCell ref="Q8:R8"/>
    <mergeCell ref="C9:C10"/>
    <mergeCell ref="C12:C13"/>
    <mergeCell ref="O9:O10"/>
    <mergeCell ref="O12:O13"/>
    <mergeCell ref="O15:O16"/>
    <mergeCell ref="E12:E13"/>
    <mergeCell ref="E9:E10"/>
  </mergeCells>
  <phoneticPr fontId="5" type="noConversion"/>
  <printOptions gridLines="1" gridLinesSet="0"/>
  <pageMargins left="0.78740157480314965" right="0.78740157480314965" top="0.98425196850393704" bottom="0.98425196850393704" header="0.4921259845" footer="0.4921259845"/>
  <pageSetup paperSize="9" scale="74" orientation="portrait" horizontalDpi="300" verticalDpi="300" r:id="rId1"/>
  <headerFooter alignWithMargins="0">
    <oddHeader>&amp;F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STAPLAN</vt:lpstr>
      <vt:lpstr>STAPLAN!Zone_d_impression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FAIGNER</dc:creator>
  <cp:lastModifiedBy>Profil DEFAUT</cp:lastModifiedBy>
  <dcterms:created xsi:type="dcterms:W3CDTF">2011-10-04T10:00:45Z</dcterms:created>
  <dcterms:modified xsi:type="dcterms:W3CDTF">2021-11-23T16:40:34Z</dcterms:modified>
</cp:coreProperties>
</file>